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ve\Desktop\Lessen\les3\"/>
    </mc:Choice>
  </mc:AlternateContent>
  <xr:revisionPtr revIDLastSave="0" documentId="13_ncr:1_{70D2D4CB-ABD5-43A5-8ADD-EB129C2D766C}" xr6:coauthVersionLast="47" xr6:coauthVersionMax="47" xr10:uidLastSave="{00000000-0000-0000-0000-000000000000}"/>
  <bookViews>
    <workbookView xWindow="-108" yWindow="-108" windowWidth="30936" windowHeight="17496" xr2:uid="{BB0177B9-4882-48E4-887D-4788ADD9E1D2}"/>
  </bookViews>
  <sheets>
    <sheet name="OW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3" l="1"/>
  <c r="E21" i="3" s="1"/>
  <c r="E30" i="3"/>
  <c r="E29" i="3"/>
  <c r="D8" i="3"/>
  <c r="D6" i="3"/>
  <c r="E23" i="3"/>
  <c r="E19" i="3"/>
  <c r="E17" i="3"/>
  <c r="B12" i="3"/>
  <c r="D32" i="3" s="1"/>
  <c r="D10" i="3"/>
  <c r="D12" i="3" l="1"/>
  <c r="D26" i="3" s="1"/>
  <c r="B26" i="3"/>
  <c r="C12" i="3" l="1"/>
  <c r="C26" i="3"/>
</calcChain>
</file>

<file path=xl/sharedStrings.xml><?xml version="1.0" encoding="utf-8"?>
<sst xmlns="http://schemas.openxmlformats.org/spreadsheetml/2006/main" count="28" uniqueCount="23">
  <si>
    <t>ITEM</t>
  </si>
  <si>
    <t>WGHT</t>
  </si>
  <si>
    <t>ARM</t>
  </si>
  <si>
    <t>MOMENT</t>
  </si>
  <si>
    <t>Main Wheel Left</t>
  </si>
  <si>
    <t>Main Wheel Right</t>
  </si>
  <si>
    <t>Pilot</t>
  </si>
  <si>
    <t>Co-pilot</t>
  </si>
  <si>
    <t>Fuel</t>
  </si>
  <si>
    <t>EMPTY TOTAL</t>
  </si>
  <si>
    <t>TAKE OFF WEIGHT</t>
  </si>
  <si>
    <t>Limits</t>
  </si>
  <si>
    <t>Front CG</t>
  </si>
  <si>
    <t>Aft CG</t>
  </si>
  <si>
    <t>MTOW</t>
  </si>
  <si>
    <t>Payload</t>
  </si>
  <si>
    <t xml:space="preserve">Luggage </t>
  </si>
  <si>
    <t>OK</t>
  </si>
  <si>
    <t>NOK</t>
  </si>
  <si>
    <t>WEIGHT AND BALANCE AEROPRAKT A22L OO-H01</t>
  </si>
  <si>
    <t>Front wheel</t>
  </si>
  <si>
    <t>MAC</t>
  </si>
  <si>
    <t>Limits MAC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</si>
</sst>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\ &quot;kg&quot;"/>
    <numFmt numFmtId="165" formatCode="0\ &quot;mm&quot;"/>
    <numFmt numFmtId="166" formatCode="0.0\ &quot;kgmm&quot;"/>
    <numFmt numFmtId="167" formatCode="0\ &quot;L&quot;"/>
    <numFmt numFmtId="168" formatCode="0.0%"/>
    <numFmt numFmtId="169" formatCode="0.00\ &quot;m&quot;"/>
    <numFmt numFmtId="170" formatCode="0.00\ &quot;kg&quot;"/>
  </numFmts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2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450666829432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0" fillId="4" borderId="3" xfId="0" applyNumberFormat="1" applyFill="1" applyBorder="1" applyProtection="1">
      <protection locked="0"/>
    </xf>
    <xf numFmtId="167" fontId="0" fillId="4" borderId="1" xfId="0" applyNumberFormat="1" applyFill="1" applyBorder="1" applyProtection="1">
      <protection locked="0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2" xfId="0" applyBorder="1"/>
    <xf numFmtId="0" fontId="0" fillId="0" borderId="7" xfId="0" applyBorder="1"/>
    <xf numFmtId="0" fontId="0" fillId="0" borderId="3" xfId="0" applyBorder="1"/>
    <xf numFmtId="170" fontId="0" fillId="0" borderId="3" xfId="0" applyNumberFormat="1" applyBorder="1"/>
    <xf numFmtId="165" fontId="0" fillId="0" borderId="3" xfId="0" applyNumberFormat="1" applyBorder="1"/>
    <xf numFmtId="166" fontId="0" fillId="0" borderId="3" xfId="0" applyNumberFormat="1" applyBorder="1"/>
    <xf numFmtId="166" fontId="0" fillId="0" borderId="7" xfId="0" applyNumberFormat="1" applyBorder="1"/>
    <xf numFmtId="0" fontId="1" fillId="0" borderId="4" xfId="0" applyFont="1" applyBorder="1"/>
    <xf numFmtId="164" fontId="1" fillId="0" borderId="5" xfId="0" applyNumberFormat="1" applyFont="1" applyBorder="1"/>
    <xf numFmtId="169" fontId="1" fillId="0" borderId="5" xfId="0" applyNumberFormat="1" applyFont="1" applyBorder="1"/>
    <xf numFmtId="166" fontId="1" fillId="0" borderId="6" xfId="0" applyNumberFormat="1" applyFont="1" applyBorder="1"/>
    <xf numFmtId="168" fontId="1" fillId="0" borderId="7" xfId="0" applyNumberFormat="1" applyFont="1" applyBorder="1"/>
    <xf numFmtId="164" fontId="0" fillId="0" borderId="3" xfId="0" applyNumberFormat="1" applyBorder="1"/>
    <xf numFmtId="167" fontId="0" fillId="0" borderId="0" xfId="0" applyNumberFormat="1"/>
    <xf numFmtId="166" fontId="0" fillId="0" borderId="8" xfId="0" applyNumberFormat="1" applyBorder="1"/>
    <xf numFmtId="168" fontId="0" fillId="0" borderId="0" xfId="0" applyNumberFormat="1"/>
    <xf numFmtId="0" fontId="0" fillId="5" borderId="0" xfId="0" applyFill="1"/>
    <xf numFmtId="0" fontId="0" fillId="3" borderId="0" xfId="0" applyFill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5" fontId="0" fillId="0" borderId="1" xfId="0" applyNumberFormat="1" applyBorder="1"/>
    <xf numFmtId="9" fontId="0" fillId="0" borderId="1" xfId="0" applyNumberFormat="1" applyBorder="1"/>
    <xf numFmtId="165" fontId="0" fillId="0" borderId="0" xfId="0" applyNumberFormat="1"/>
    <xf numFmtId="0" fontId="1" fillId="2" borderId="4" xfId="0" applyFont="1" applyFill="1" applyBorder="1"/>
    <xf numFmtId="164" fontId="1" fillId="2" borderId="6" xfId="0" applyNumberFormat="1" applyFont="1" applyFill="1" applyBorder="1"/>
    <xf numFmtId="0" fontId="1" fillId="2" borderId="9" xfId="0" applyFont="1" applyFill="1" applyBorder="1" applyAlignment="1">
      <alignment horizontal="right"/>
    </xf>
    <xf numFmtId="164" fontId="1" fillId="4" borderId="5" xfId="0" applyNumberFormat="1" applyFont="1" applyFill="1" applyBorder="1" applyProtection="1">
      <protection locked="0"/>
    </xf>
  </cellXfs>
  <cellStyles count="1">
    <cellStyle name="Standaard" xfId="0" builtinId="0"/>
  </cellStyles>
  <dxfs count="4"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71CB2-131F-4193-80A8-899E4D0CB755}">
  <dimension ref="A1:G32"/>
  <sheetViews>
    <sheetView tabSelected="1" workbookViewId="0">
      <selection activeCell="B17" sqref="B17"/>
    </sheetView>
  </sheetViews>
  <sheetFormatPr defaultRowHeight="15.6" x14ac:dyDescent="0.3"/>
  <cols>
    <col min="1" max="1" width="16.69921875" customWidth="1"/>
    <col min="2" max="2" width="8.59765625" customWidth="1"/>
    <col min="3" max="3" width="10.5" customWidth="1"/>
    <col min="4" max="4" width="14.59765625" customWidth="1"/>
    <col min="5" max="5" width="15.09765625" customWidth="1"/>
    <col min="6" max="6" width="5.59765625" customWidth="1"/>
  </cols>
  <sheetData>
    <row r="1" spans="1:5" ht="25.8" x14ac:dyDescent="0.5">
      <c r="A1" s="3" t="s">
        <v>19</v>
      </c>
      <c r="B1" s="3"/>
      <c r="C1" s="3"/>
      <c r="D1" s="3"/>
    </row>
    <row r="2" spans="1:5" ht="25.8" x14ac:dyDescent="0.5">
      <c r="A2" s="3"/>
      <c r="B2" s="3"/>
      <c r="C2" s="3"/>
      <c r="D2" s="3"/>
    </row>
    <row r="4" spans="1:5" x14ac:dyDescent="0.3">
      <c r="A4" s="4" t="s">
        <v>0</v>
      </c>
      <c r="B4" s="4" t="s">
        <v>1</v>
      </c>
      <c r="C4" s="4" t="s">
        <v>2</v>
      </c>
      <c r="D4" s="4" t="s">
        <v>3</v>
      </c>
      <c r="E4" s="5"/>
    </row>
    <row r="5" spans="1:5" ht="9" customHeight="1" x14ac:dyDescent="0.3">
      <c r="A5" s="6"/>
      <c r="B5" s="6"/>
      <c r="C5" s="6"/>
      <c r="D5" s="6"/>
      <c r="E5" s="7"/>
    </row>
    <row r="6" spans="1:5" x14ac:dyDescent="0.3">
      <c r="A6" s="8" t="s">
        <v>20</v>
      </c>
      <c r="B6" s="9">
        <v>53.3</v>
      </c>
      <c r="C6" s="10">
        <v>501</v>
      </c>
      <c r="D6" s="11">
        <f>B6*C6</f>
        <v>26703.3</v>
      </c>
      <c r="E6" s="12"/>
    </row>
    <row r="7" spans="1:5" x14ac:dyDescent="0.3">
      <c r="A7" s="8"/>
      <c r="B7" s="9"/>
      <c r="C7" s="8"/>
      <c r="D7" s="8"/>
      <c r="E7" s="7"/>
    </row>
    <row r="8" spans="1:5" x14ac:dyDescent="0.3">
      <c r="A8" s="8" t="s">
        <v>4</v>
      </c>
      <c r="B8" s="9">
        <v>123.85</v>
      </c>
      <c r="C8" s="10">
        <v>1785</v>
      </c>
      <c r="D8" s="11">
        <f>B8*C8</f>
        <v>221072.25</v>
      </c>
      <c r="E8" s="12"/>
    </row>
    <row r="9" spans="1:5" x14ac:dyDescent="0.3">
      <c r="A9" s="8"/>
      <c r="B9" s="9"/>
      <c r="D9" s="11"/>
      <c r="E9" s="12"/>
    </row>
    <row r="10" spans="1:5" x14ac:dyDescent="0.3">
      <c r="A10" s="8" t="s">
        <v>5</v>
      </c>
      <c r="B10" s="9">
        <v>123.85</v>
      </c>
      <c r="C10" s="10">
        <v>1785</v>
      </c>
      <c r="D10" s="11">
        <f>B10*C10</f>
        <v>221072.25</v>
      </c>
      <c r="E10" s="12"/>
    </row>
    <row r="11" spans="1:5" ht="16.2" thickBot="1" x14ac:dyDescent="0.35">
      <c r="A11" s="8"/>
      <c r="B11" s="8"/>
      <c r="C11" s="8"/>
      <c r="D11" s="11"/>
      <c r="E11" s="12"/>
    </row>
    <row r="12" spans="1:5" ht="16.2" thickBot="1" x14ac:dyDescent="0.35">
      <c r="A12" s="13" t="s">
        <v>9</v>
      </c>
      <c r="B12" s="14">
        <f>SUM(B6:B10)</f>
        <v>301</v>
      </c>
      <c r="C12" s="15">
        <f>D12/B12</f>
        <v>1557.6338870431894</v>
      </c>
      <c r="D12" s="16">
        <f>SUM(D6:D10)</f>
        <v>468847.8</v>
      </c>
      <c r="E12" s="17"/>
    </row>
    <row r="15" spans="1:5" x14ac:dyDescent="0.3">
      <c r="A15" s="4" t="s">
        <v>0</v>
      </c>
      <c r="B15" s="4" t="s">
        <v>1</v>
      </c>
      <c r="C15" s="4"/>
      <c r="D15" s="4" t="s">
        <v>2</v>
      </c>
      <c r="E15" s="4" t="s">
        <v>3</v>
      </c>
    </row>
    <row r="16" spans="1:5" ht="8.4" customHeight="1" x14ac:dyDescent="0.3">
      <c r="A16" s="6"/>
      <c r="C16" s="6"/>
      <c r="D16" s="6"/>
      <c r="E16" s="6"/>
    </row>
    <row r="17" spans="1:7" x14ac:dyDescent="0.3">
      <c r="A17" s="8" t="s">
        <v>6</v>
      </c>
      <c r="B17" s="1">
        <v>75</v>
      </c>
      <c r="C17" s="18"/>
      <c r="D17" s="10">
        <v>1600</v>
      </c>
      <c r="E17" s="11">
        <f>B17*D17</f>
        <v>120000</v>
      </c>
    </row>
    <row r="18" spans="1:7" x14ac:dyDescent="0.3">
      <c r="A18" s="8"/>
      <c r="B18" s="8"/>
      <c r="D18" s="8"/>
      <c r="E18" s="8"/>
    </row>
    <row r="19" spans="1:7" x14ac:dyDescent="0.3">
      <c r="A19" s="8" t="s">
        <v>7</v>
      </c>
      <c r="B19" s="1">
        <v>70</v>
      </c>
      <c r="C19" s="18"/>
      <c r="D19" s="10">
        <v>1600</v>
      </c>
      <c r="E19" s="11">
        <f>B19*D19</f>
        <v>112000</v>
      </c>
    </row>
    <row r="20" spans="1:7" x14ac:dyDescent="0.3">
      <c r="A20" s="8"/>
      <c r="B20" s="8"/>
      <c r="D20" s="8"/>
      <c r="E20" s="11"/>
    </row>
    <row r="21" spans="1:7" x14ac:dyDescent="0.3">
      <c r="A21" s="8" t="s">
        <v>8</v>
      </c>
      <c r="B21" s="18">
        <f>F21*0.75</f>
        <v>30</v>
      </c>
      <c r="C21" s="18"/>
      <c r="D21" s="10">
        <v>2000</v>
      </c>
      <c r="E21" s="11">
        <f>B21*D21</f>
        <v>60000</v>
      </c>
      <c r="F21" s="2">
        <v>40</v>
      </c>
    </row>
    <row r="22" spans="1:7" x14ac:dyDescent="0.3">
      <c r="A22" s="8"/>
      <c r="B22" s="18"/>
      <c r="D22" s="10"/>
      <c r="E22" s="11"/>
      <c r="F22" s="19"/>
    </row>
    <row r="23" spans="1:7" x14ac:dyDescent="0.3">
      <c r="A23" s="8" t="s">
        <v>16</v>
      </c>
      <c r="B23" s="1">
        <v>0</v>
      </c>
      <c r="C23" s="18"/>
      <c r="D23" s="10">
        <v>2300</v>
      </c>
      <c r="E23" s="11">
        <f>B23*D23</f>
        <v>0</v>
      </c>
    </row>
    <row r="24" spans="1:7" x14ac:dyDescent="0.3">
      <c r="A24" s="8"/>
      <c r="B24" s="8"/>
      <c r="D24" s="8"/>
      <c r="E24" s="8"/>
    </row>
    <row r="25" spans="1:7" ht="16.2" thickBot="1" x14ac:dyDescent="0.35">
      <c r="A25" s="8"/>
      <c r="C25" s="8"/>
      <c r="D25" s="8"/>
      <c r="E25" s="20"/>
    </row>
    <row r="26" spans="1:7" ht="16.2" thickBot="1" x14ac:dyDescent="0.35">
      <c r="A26" s="13" t="s">
        <v>10</v>
      </c>
      <c r="B26" s="14">
        <f>SUM(B17:B24)+B12</f>
        <v>476</v>
      </c>
      <c r="C26" s="15">
        <f>D26/B26</f>
        <v>1598.4197478991598</v>
      </c>
      <c r="D26" s="16">
        <f>SUM(E17:E24)+D12</f>
        <v>760847.8</v>
      </c>
      <c r="E26" s="21"/>
      <c r="F26" s="22"/>
      <c r="G26" t="s">
        <v>17</v>
      </c>
    </row>
    <row r="27" spans="1:7" x14ac:dyDescent="0.3">
      <c r="F27" s="23"/>
      <c r="G27" t="s">
        <v>18</v>
      </c>
    </row>
    <row r="28" spans="1:7" x14ac:dyDescent="0.3">
      <c r="A28" s="24" t="s">
        <v>11</v>
      </c>
      <c r="B28" s="25" t="s">
        <v>11</v>
      </c>
      <c r="C28" s="26" t="s">
        <v>21</v>
      </c>
      <c r="D28" s="26" t="s">
        <v>22</v>
      </c>
      <c r="E28" s="30">
        <v>1240</v>
      </c>
    </row>
    <row r="29" spans="1:7" x14ac:dyDescent="0.3">
      <c r="A29" s="27" t="s">
        <v>12</v>
      </c>
      <c r="B29" s="28">
        <v>1500</v>
      </c>
      <c r="C29" s="28">
        <v>1400</v>
      </c>
      <c r="D29" s="29">
        <v>0.17</v>
      </c>
      <c r="E29" s="30">
        <f>C29*D29</f>
        <v>238.00000000000003</v>
      </c>
    </row>
    <row r="30" spans="1:7" x14ac:dyDescent="0.3">
      <c r="A30" s="27" t="s">
        <v>13</v>
      </c>
      <c r="B30" s="28">
        <v>1750</v>
      </c>
      <c r="C30" s="29"/>
      <c r="D30" s="29">
        <v>0.39</v>
      </c>
      <c r="E30" s="30">
        <f>C29*D30</f>
        <v>546</v>
      </c>
    </row>
    <row r="31" spans="1:7" ht="16.2" thickBot="1" x14ac:dyDescent="0.35">
      <c r="B31" s="30"/>
      <c r="C31" s="30"/>
      <c r="D31" s="30"/>
    </row>
    <row r="32" spans="1:7" ht="16.2" thickBot="1" x14ac:dyDescent="0.35">
      <c r="A32" s="31" t="s">
        <v>14</v>
      </c>
      <c r="B32" s="34">
        <v>472.5</v>
      </c>
      <c r="C32" s="33" t="s">
        <v>15</v>
      </c>
      <c r="D32" s="32">
        <f>B32-B12</f>
        <v>171.5</v>
      </c>
    </row>
  </sheetData>
  <sheetProtection algorithmName="SHA-512" hashValue="YwrYy3gnPV7DgRaCwL5xMSFk1QtW60Y98FV+kT7Qlpwa4Wm5WLvt2+vsFGp6o9xq1Ad5AMmBxacr72RLak1l9w==" saltValue="dgN4h8b/LgK2mbim+oYelA==" spinCount="100000" sheet="1" objects="1" scenarios="1"/>
  <conditionalFormatting sqref="B26">
    <cfRule type="expression" dxfId="3" priority="25">
      <formula>$B$26&gt;$B$32</formula>
    </cfRule>
    <cfRule type="expression" dxfId="2" priority="26">
      <formula>$B$26&lt;=$A$32</formula>
    </cfRule>
  </conditionalFormatting>
  <conditionalFormatting sqref="C26">
    <cfRule type="expression" dxfId="1" priority="21">
      <formula>OR($C$26&gt;$B$30,$C$26&lt;$B$29)</formula>
    </cfRule>
    <cfRule type="expression" dxfId="0" priority="22">
      <formula>AND($B$29&lt;$C$26,$C$26&lt;$B$30)</formula>
    </cfRule>
  </conditionalFormatting>
  <pageMargins left="0.78740157480314965" right="0.23622047244094491" top="0.74803149606299213" bottom="0.74803149606299213" header="0.31496062992125984" footer="0.31496062992125984"/>
  <pageSetup paperSize="9" orientation="portrait" r:id="rId1"/>
  <headerFooter>
    <oddFooter>&amp;CWeight and Balance OO-H01&amp;R&amp;D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Van Eeckhout</dc:creator>
  <cp:lastModifiedBy>Tony Van Eeckhout (Delrue nv)</cp:lastModifiedBy>
  <cp:lastPrinted>2025-03-07T16:00:02Z</cp:lastPrinted>
  <dcterms:created xsi:type="dcterms:W3CDTF">2024-05-18T10:43:57Z</dcterms:created>
  <dcterms:modified xsi:type="dcterms:W3CDTF">2025-03-12T22:38:38Z</dcterms:modified>
</cp:coreProperties>
</file>